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I:\paper\"/>
    </mc:Choice>
  </mc:AlternateContent>
  <xr:revisionPtr revIDLastSave="0" documentId="13_ncr:1_{1F3DA49F-0018-4832-8CE4-443C5B34E6F2}" xr6:coauthVersionLast="47" xr6:coauthVersionMax="47" xr10:uidLastSave="{00000000-0000-0000-0000-000000000000}"/>
  <bookViews>
    <workbookView xWindow="1908" yWindow="660" windowWidth="23040" windowHeight="11136" xr2:uid="{4FBB92CB-9AC0-4F24-A1DC-6AF2FD3C03AF}"/>
  </bookViews>
  <sheets>
    <sheet name="S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5" i="1" l="1"/>
  <c r="L35" i="1"/>
  <c r="N35" i="1" s="1"/>
  <c r="J35" i="1"/>
  <c r="G35" i="1"/>
  <c r="O35" i="1" s="1"/>
  <c r="O34" i="1"/>
  <c r="M34" i="1"/>
  <c r="L34" i="1"/>
  <c r="N34" i="1" s="1"/>
  <c r="J34" i="1"/>
  <c r="G34" i="1"/>
  <c r="N33" i="1"/>
  <c r="M33" i="1"/>
  <c r="O33" i="1" s="1"/>
  <c r="L33" i="1"/>
  <c r="J33" i="1"/>
  <c r="G33" i="1"/>
  <c r="N32" i="1"/>
  <c r="M32" i="1"/>
  <c r="L32" i="1"/>
  <c r="J32" i="1"/>
  <c r="O32" i="1" s="1"/>
  <c r="G32" i="1"/>
  <c r="M31" i="1"/>
  <c r="L31" i="1"/>
  <c r="N31" i="1" s="1"/>
  <c r="J31" i="1"/>
  <c r="I31" i="1"/>
  <c r="G31" i="1"/>
  <c r="O31" i="1" s="1"/>
  <c r="M30" i="1"/>
  <c r="L30" i="1"/>
  <c r="N30" i="1" s="1"/>
  <c r="J30" i="1"/>
  <c r="I30" i="1"/>
  <c r="G30" i="1"/>
  <c r="O30" i="1" s="1"/>
  <c r="M29" i="1"/>
  <c r="L29" i="1"/>
  <c r="N29" i="1" s="1"/>
  <c r="J29" i="1"/>
  <c r="I29" i="1"/>
  <c r="G29" i="1"/>
  <c r="O29" i="1" s="1"/>
  <c r="N28" i="1"/>
  <c r="M28" i="1"/>
  <c r="L28" i="1"/>
  <c r="J28" i="1"/>
  <c r="I28" i="1"/>
  <c r="G28" i="1"/>
  <c r="O28" i="1" s="1"/>
  <c r="O27" i="1"/>
  <c r="N27" i="1"/>
  <c r="M27" i="1"/>
  <c r="L27" i="1"/>
  <c r="J27" i="1"/>
  <c r="I27" i="1"/>
  <c r="G27" i="1"/>
  <c r="O26" i="1"/>
  <c r="N26" i="1"/>
  <c r="M26" i="1"/>
  <c r="L26" i="1"/>
  <c r="J26" i="1"/>
  <c r="I26" i="1"/>
  <c r="G26" i="1"/>
  <c r="F26" i="1"/>
  <c r="O25" i="1"/>
  <c r="N25" i="1"/>
  <c r="M25" i="1"/>
  <c r="L25" i="1"/>
  <c r="J25" i="1"/>
  <c r="I25" i="1"/>
  <c r="G25" i="1"/>
  <c r="F25" i="1"/>
  <c r="O24" i="1"/>
  <c r="N24" i="1"/>
  <c r="M24" i="1"/>
  <c r="L24" i="1"/>
  <c r="J24" i="1"/>
  <c r="I24" i="1"/>
  <c r="G24" i="1"/>
  <c r="F24" i="1"/>
  <c r="O23" i="1"/>
  <c r="N23" i="1"/>
  <c r="M23" i="1"/>
  <c r="L23" i="1"/>
  <c r="J23" i="1"/>
  <c r="I23" i="1"/>
  <c r="G23" i="1"/>
  <c r="F23" i="1"/>
  <c r="O22" i="1"/>
  <c r="N22" i="1"/>
  <c r="M22" i="1"/>
  <c r="L22" i="1"/>
  <c r="J22" i="1"/>
  <c r="I22" i="1"/>
  <c r="G22" i="1"/>
  <c r="F22" i="1"/>
  <c r="O21" i="1"/>
  <c r="N21" i="1"/>
  <c r="M21" i="1"/>
  <c r="L21" i="1"/>
  <c r="J21" i="1"/>
  <c r="I21" i="1"/>
  <c r="G21" i="1"/>
  <c r="F21" i="1"/>
  <c r="O20" i="1"/>
  <c r="N20" i="1"/>
  <c r="M20" i="1"/>
  <c r="L20" i="1"/>
  <c r="J20" i="1"/>
  <c r="I20" i="1"/>
  <c r="G20" i="1"/>
  <c r="F20" i="1"/>
  <c r="O18" i="1"/>
  <c r="N18" i="1"/>
  <c r="M18" i="1"/>
  <c r="L18" i="1"/>
  <c r="J18" i="1"/>
  <c r="G18" i="1"/>
  <c r="M17" i="1"/>
  <c r="L17" i="1"/>
  <c r="N17" i="1" s="1"/>
  <c r="J17" i="1"/>
  <c r="G17" i="1"/>
  <c r="O17" i="1" s="1"/>
  <c r="M16" i="1"/>
  <c r="L16" i="1"/>
  <c r="N16" i="1" s="1"/>
  <c r="J16" i="1"/>
  <c r="G16" i="1"/>
  <c r="O16" i="1" s="1"/>
  <c r="N15" i="1"/>
  <c r="M15" i="1"/>
  <c r="L15" i="1"/>
  <c r="J15" i="1"/>
  <c r="G15" i="1"/>
  <c r="O15" i="1" s="1"/>
  <c r="O14" i="1"/>
  <c r="N14" i="1"/>
  <c r="M14" i="1"/>
  <c r="L14" i="1"/>
  <c r="J14" i="1"/>
  <c r="I14" i="1"/>
  <c r="G14" i="1"/>
  <c r="N13" i="1"/>
  <c r="M13" i="1"/>
  <c r="L13" i="1"/>
  <c r="J13" i="1"/>
  <c r="O13" i="1" s="1"/>
  <c r="I13" i="1"/>
  <c r="G13" i="1"/>
  <c r="M12" i="1"/>
  <c r="L12" i="1"/>
  <c r="N12" i="1" s="1"/>
  <c r="J12" i="1"/>
  <c r="O12" i="1" s="1"/>
  <c r="I12" i="1"/>
  <c r="G12" i="1"/>
  <c r="M11" i="1"/>
  <c r="L11" i="1"/>
  <c r="N11" i="1" s="1"/>
  <c r="J11" i="1"/>
  <c r="I11" i="1"/>
  <c r="G11" i="1"/>
  <c r="O11" i="1" s="1"/>
  <c r="M10" i="1"/>
  <c r="L10" i="1"/>
  <c r="N10" i="1" s="1"/>
  <c r="J10" i="1"/>
  <c r="I10" i="1"/>
  <c r="G10" i="1"/>
  <c r="O10" i="1" s="1"/>
  <c r="M9" i="1"/>
  <c r="L9" i="1"/>
  <c r="J9" i="1"/>
  <c r="I9" i="1"/>
  <c r="G9" i="1"/>
  <c r="O9" i="1" s="1"/>
  <c r="F9" i="1"/>
  <c r="N9" i="1" s="1"/>
  <c r="M8" i="1"/>
  <c r="L8" i="1"/>
  <c r="J8" i="1"/>
  <c r="I8" i="1"/>
  <c r="G8" i="1"/>
  <c r="O8" i="1" s="1"/>
  <c r="F8" i="1"/>
  <c r="N8" i="1" s="1"/>
  <c r="M7" i="1"/>
  <c r="L7" i="1"/>
  <c r="J7" i="1"/>
  <c r="I7" i="1"/>
  <c r="G7" i="1"/>
  <c r="O7" i="1" s="1"/>
  <c r="F7" i="1"/>
  <c r="N7" i="1" s="1"/>
  <c r="M6" i="1"/>
  <c r="L6" i="1"/>
  <c r="J6" i="1"/>
  <c r="I6" i="1"/>
  <c r="G6" i="1"/>
  <c r="O6" i="1" s="1"/>
  <c r="F6" i="1"/>
  <c r="N6" i="1" s="1"/>
  <c r="M5" i="1"/>
  <c r="L5" i="1"/>
  <c r="J5" i="1"/>
  <c r="I5" i="1"/>
  <c r="G5" i="1"/>
  <c r="O5" i="1" s="1"/>
  <c r="F5" i="1"/>
  <c r="N5" i="1" s="1"/>
  <c r="M4" i="1"/>
  <c r="L4" i="1"/>
  <c r="J4" i="1"/>
  <c r="I4" i="1"/>
  <c r="G4" i="1"/>
  <c r="O4" i="1" s="1"/>
  <c r="F4" i="1"/>
  <c r="N4" i="1" s="1"/>
  <c r="M3" i="1"/>
  <c r="L3" i="1"/>
  <c r="J3" i="1"/>
  <c r="I3" i="1"/>
  <c r="G3" i="1"/>
  <c r="O3" i="1" s="1"/>
  <c r="F3" i="1"/>
  <c r="N3" i="1" s="1"/>
</calcChain>
</file>

<file path=xl/sharedStrings.xml><?xml version="1.0" encoding="utf-8"?>
<sst xmlns="http://schemas.openxmlformats.org/spreadsheetml/2006/main" count="45" uniqueCount="34">
  <si>
    <t>Pressure (GPa)</t>
    <phoneticPr fontId="4" type="noConversion"/>
  </si>
  <si>
    <t>T (°C)</t>
    <phoneticPr fontId="3" type="noConversion"/>
  </si>
  <si>
    <t>f (GPa)</t>
    <phoneticPr fontId="3" type="noConversion"/>
  </si>
  <si>
    <t>Depth (km)</t>
    <phoneticPr fontId="4" type="noConversion"/>
  </si>
  <si>
    <t>Water solubility (wt. ppm) of minerals</t>
    <phoneticPr fontId="3" type="noConversion"/>
  </si>
  <si>
    <t>Water solubility (wt. ppm) in subducted slabs</t>
    <phoneticPr fontId="3" type="noConversion"/>
  </si>
  <si>
    <t>Cold subducton</t>
    <phoneticPr fontId="3" type="noConversion"/>
  </si>
  <si>
    <t>water solubility of Cpx</t>
    <phoneticPr fontId="3" type="noConversion"/>
  </si>
  <si>
    <t>Cpx in MORB</t>
    <phoneticPr fontId="3" type="noConversion"/>
  </si>
  <si>
    <t>Cpx in sediment</t>
    <phoneticPr fontId="3" type="noConversion"/>
  </si>
  <si>
    <t>water solubility of Grt</t>
    <phoneticPr fontId="4" type="noConversion"/>
  </si>
  <si>
    <t>Grt in MORB</t>
    <phoneticPr fontId="3" type="noConversion"/>
  </si>
  <si>
    <t>Grt in sediment</t>
    <phoneticPr fontId="3" type="noConversion"/>
  </si>
  <si>
    <t>water solubility of st</t>
    <phoneticPr fontId="3" type="noConversion"/>
  </si>
  <si>
    <t>st in MORB</t>
    <phoneticPr fontId="3" type="noConversion"/>
  </si>
  <si>
    <t>st in sediment</t>
    <phoneticPr fontId="3" type="noConversion"/>
  </si>
  <si>
    <t>MORB in total</t>
    <phoneticPr fontId="3" type="noConversion"/>
  </si>
  <si>
    <t>Sediment in total</t>
    <phoneticPr fontId="3" type="noConversion"/>
  </si>
  <si>
    <t>Thermodynamic models for water solubility of minerals</t>
    <phoneticPr fontId="3" type="noConversion"/>
  </si>
  <si>
    <t>Mineral</t>
  </si>
  <si>
    <r>
      <t>A (GPa/bar</t>
    </r>
    <r>
      <rPr>
        <vertAlign val="superscript"/>
        <sz val="12"/>
        <rFont val="Arial"/>
        <family val="2"/>
      </rPr>
      <t>n</t>
    </r>
    <r>
      <rPr>
        <sz val="12"/>
        <rFont val="Arial"/>
        <family val="2"/>
      </rPr>
      <t>)</t>
    </r>
    <phoneticPr fontId="3" type="noConversion"/>
  </si>
  <si>
    <t xml:space="preserve"> n</t>
  </si>
  <si>
    <r>
      <t>∆V (cm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>/mol)</t>
    </r>
    <phoneticPr fontId="3" type="noConversion"/>
  </si>
  <si>
    <t>∆H (kJ/mol)</t>
  </si>
  <si>
    <t>B (kJ/mol)</t>
    <phoneticPr fontId="3" type="noConversion"/>
  </si>
  <si>
    <t xml:space="preserve"> Reference</t>
  </si>
  <si>
    <t xml:space="preserve">Pyrope </t>
    <phoneticPr fontId="3" type="noConversion"/>
  </si>
  <si>
    <t>Lu and Keppler (1997)</t>
    <phoneticPr fontId="3" type="noConversion"/>
  </si>
  <si>
    <t>Cpx</t>
    <phoneticPr fontId="3" type="noConversion"/>
  </si>
  <si>
    <t>Gavrilenko (2008)</t>
  </si>
  <si>
    <t>Sti</t>
    <phoneticPr fontId="3" type="noConversion"/>
  </si>
  <si>
    <t>This study</t>
    <phoneticPr fontId="3" type="noConversion"/>
  </si>
  <si>
    <t>Hot subducton</t>
    <phoneticPr fontId="3" type="noConversion"/>
  </si>
  <si>
    <t>Note: Cpx, Clinopyroxene; Grt, garnet; St, stishovite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</si>
</sst>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11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name val="Arial"/>
      <family val="2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color rgb="FFFF0000"/>
      <name val="Arial"/>
      <family val="2"/>
    </font>
    <font>
      <b/>
      <sz val="12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38">
    <xf numFmtId="0" fontId="0" fillId="0" borderId="0" xfId="0">
      <alignment vertical="center"/>
    </xf>
    <xf numFmtId="0" fontId="2" fillId="0" borderId="0" xfId="1" applyFont="1"/>
    <xf numFmtId="176" fontId="2" fillId="0" borderId="0" xfId="1" applyNumberFormat="1" applyFont="1"/>
    <xf numFmtId="0" fontId="5" fillId="0" borderId="0" xfId="1" applyFont="1"/>
    <xf numFmtId="0" fontId="7" fillId="0" borderId="0" xfId="1" applyFont="1"/>
    <xf numFmtId="0" fontId="5" fillId="0" borderId="0" xfId="0" applyFont="1">
      <alignment vertical="center"/>
    </xf>
    <xf numFmtId="1" fontId="5" fillId="0" borderId="0" xfId="1" applyNumberFormat="1" applyFont="1"/>
    <xf numFmtId="1" fontId="7" fillId="0" borderId="0" xfId="3" applyNumberFormat="1" applyFont="1"/>
    <xf numFmtId="1" fontId="6" fillId="0" borderId="0" xfId="0" applyNumberFormat="1" applyFont="1">
      <alignment vertical="center"/>
    </xf>
    <xf numFmtId="1" fontId="7" fillId="0" borderId="0" xfId="2" applyNumberFormat="1" applyFont="1"/>
    <xf numFmtId="0" fontId="5" fillId="0" borderId="3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2" fillId="0" borderId="0" xfId="2" applyFont="1"/>
    <xf numFmtId="176" fontId="5" fillId="0" borderId="0" xfId="2" applyNumberFormat="1" applyFont="1"/>
    <xf numFmtId="0" fontId="5" fillId="0" borderId="0" xfId="2" applyFont="1"/>
    <xf numFmtId="0" fontId="5" fillId="0" borderId="2" xfId="2" applyFont="1" applyBorder="1"/>
    <xf numFmtId="0" fontId="5" fillId="0" borderId="4" xfId="2" applyFont="1" applyBorder="1"/>
    <xf numFmtId="0" fontId="5" fillId="0" borderId="4" xfId="0" applyFont="1" applyBorder="1">
      <alignment vertical="center"/>
    </xf>
    <xf numFmtId="0" fontId="5" fillId="0" borderId="0" xfId="2" applyFont="1" applyAlignment="1">
      <alignment horizontal="left" vertical="center"/>
    </xf>
    <xf numFmtId="0" fontId="7" fillId="0" borderId="0" xfId="2" applyFont="1"/>
    <xf numFmtId="1" fontId="7" fillId="0" borderId="0" xfId="1" applyNumberFormat="1" applyFont="1"/>
    <xf numFmtId="0" fontId="6" fillId="0" borderId="0" xfId="0" applyFont="1">
      <alignment vertical="center"/>
    </xf>
    <xf numFmtId="0" fontId="2" fillId="0" borderId="1" xfId="2" applyFont="1" applyBorder="1"/>
    <xf numFmtId="176" fontId="5" fillId="0" borderId="1" xfId="2" applyNumberFormat="1" applyFont="1" applyBorder="1"/>
    <xf numFmtId="1" fontId="5" fillId="0" borderId="1" xfId="1" applyNumberFormat="1" applyFont="1" applyBorder="1"/>
    <xf numFmtId="1" fontId="7" fillId="0" borderId="1" xfId="3" applyNumberFormat="1" applyFont="1" applyBorder="1"/>
    <xf numFmtId="1" fontId="6" fillId="0" borderId="1" xfId="0" applyNumberFormat="1" applyFont="1" applyBorder="1">
      <alignment vertical="center"/>
    </xf>
    <xf numFmtId="1" fontId="7" fillId="0" borderId="1" xfId="2" applyNumberFormat="1" applyFont="1" applyBorder="1"/>
    <xf numFmtId="176" fontId="2" fillId="0" borderId="0" xfId="2" applyNumberFormat="1" applyFont="1"/>
    <xf numFmtId="0" fontId="8" fillId="0" borderId="3" xfId="0" applyFont="1" applyBorder="1">
      <alignment vertical="center"/>
    </xf>
    <xf numFmtId="0" fontId="0" fillId="0" borderId="3" xfId="0" applyBorder="1">
      <alignment vertical="center"/>
    </xf>
    <xf numFmtId="0" fontId="5" fillId="0" borderId="3" xfId="1" applyFont="1" applyBorder="1"/>
    <xf numFmtId="0" fontId="5" fillId="0" borderId="3" xfId="0" applyFont="1" applyBorder="1">
      <alignment vertical="center"/>
    </xf>
    <xf numFmtId="0" fontId="2" fillId="0" borderId="3" xfId="0" applyFont="1" applyBorder="1">
      <alignment vertical="center"/>
    </xf>
    <xf numFmtId="1" fontId="5" fillId="0" borderId="3" xfId="1" applyNumberFormat="1" applyFont="1" applyBorder="1"/>
    <xf numFmtId="1" fontId="7" fillId="0" borderId="1" xfId="1" applyNumberFormat="1" applyFont="1" applyBorder="1"/>
    <xf numFmtId="0" fontId="6" fillId="0" borderId="0" xfId="0" applyFont="1" applyAlignment="1">
      <alignment horizontal="center" vertical="center"/>
    </xf>
    <xf numFmtId="0" fontId="9" fillId="0" borderId="1" xfId="2" applyFont="1" applyBorder="1" applyAlignment="1">
      <alignment horizontal="center"/>
    </xf>
  </cellXfs>
  <cellStyles count="4">
    <cellStyle name="Normal 3 2" xfId="1" xr:uid="{F6435575-3C32-4909-9911-6EA34A48EEBC}"/>
    <cellStyle name="Normal 3 2 2" xfId="3" xr:uid="{3CBEA34F-C167-4FF0-9AF3-456EC95F8E3B}"/>
    <cellStyle name="Normal 3 3 2 2" xfId="2" xr:uid="{E1F595A7-B2E0-46B8-B28E-967D4A9A5638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B1CD3-B3D9-42FF-95E7-1055DBA7AF34}">
  <dimension ref="A1:W36"/>
  <sheetViews>
    <sheetView tabSelected="1" topLeftCell="J1" zoomScale="106" zoomScaleNormal="106" workbookViewId="0">
      <pane ySplit="1" topLeftCell="A2" activePane="bottomLeft" state="frozen"/>
      <selection pane="bottomLeft" activeCell="S10" sqref="S10"/>
    </sheetView>
  </sheetViews>
  <sheetFormatPr defaultRowHeight="13.8" x14ac:dyDescent="0.25"/>
  <cols>
    <col min="1" max="1" width="16" bestFit="1" customWidth="1"/>
    <col min="2" max="2" width="7" bestFit="1" customWidth="1"/>
    <col min="3" max="3" width="23.109375" customWidth="1"/>
    <col min="4" max="4" width="14.77734375" bestFit="1" customWidth="1"/>
    <col min="5" max="5" width="19.6640625" customWidth="1"/>
    <col min="6" max="6" width="14.6640625" bestFit="1" customWidth="1"/>
    <col min="7" max="7" width="15" customWidth="1"/>
    <col min="8" max="8" width="19" customWidth="1"/>
    <col min="9" max="9" width="13.88671875" bestFit="1" customWidth="1"/>
    <col min="10" max="10" width="14.33203125" customWidth="1"/>
    <col min="11" max="11" width="19" customWidth="1"/>
    <col min="12" max="12" width="13.88671875" bestFit="1" customWidth="1"/>
    <col min="13" max="13" width="14.6640625" bestFit="1" customWidth="1"/>
    <col min="14" max="14" width="20" customWidth="1"/>
    <col min="15" max="15" width="20.33203125" customWidth="1"/>
    <col min="17" max="17" width="9.44140625" customWidth="1"/>
    <col min="18" max="18" width="14.109375" customWidth="1"/>
    <col min="19" max="19" width="6.6640625" customWidth="1"/>
    <col min="20" max="20" width="13.6640625" customWidth="1"/>
    <col min="21" max="21" width="12.88671875" customWidth="1"/>
    <col min="22" max="22" width="13.21875" customWidth="1"/>
    <col min="23" max="23" width="11.6640625" customWidth="1"/>
  </cols>
  <sheetData>
    <row r="1" spans="1:23" ht="17.25" customHeight="1" x14ac:dyDescent="0.25">
      <c r="A1" s="1" t="s">
        <v>0</v>
      </c>
      <c r="B1" s="1" t="s">
        <v>1</v>
      </c>
      <c r="C1" s="2" t="s">
        <v>2</v>
      </c>
      <c r="D1" s="3" t="s">
        <v>3</v>
      </c>
      <c r="E1" s="36" t="s">
        <v>4</v>
      </c>
      <c r="F1" s="36"/>
      <c r="G1" s="36"/>
      <c r="H1" s="36"/>
      <c r="I1" s="36"/>
      <c r="J1" s="36"/>
      <c r="K1" s="36"/>
      <c r="L1" s="36"/>
      <c r="M1" s="36"/>
      <c r="N1" s="36" t="s">
        <v>5</v>
      </c>
      <c r="O1" s="36"/>
      <c r="Q1" s="4"/>
      <c r="R1" s="4"/>
    </row>
    <row r="2" spans="1:23" ht="17.25" customHeight="1" x14ac:dyDescent="0.3">
      <c r="A2" s="29" t="s">
        <v>6</v>
      </c>
      <c r="B2" s="29"/>
      <c r="C2" s="30"/>
      <c r="D2" s="30"/>
      <c r="E2" s="31" t="s">
        <v>7</v>
      </c>
      <c r="F2" s="31" t="s">
        <v>8</v>
      </c>
      <c r="G2" s="31" t="s">
        <v>9</v>
      </c>
      <c r="H2" s="31" t="s">
        <v>10</v>
      </c>
      <c r="I2" s="31" t="s">
        <v>11</v>
      </c>
      <c r="J2" s="31" t="s">
        <v>12</v>
      </c>
      <c r="K2" s="31" t="s">
        <v>13</v>
      </c>
      <c r="L2" s="31" t="s">
        <v>14</v>
      </c>
      <c r="M2" s="31" t="s">
        <v>15</v>
      </c>
      <c r="N2" s="31" t="s">
        <v>16</v>
      </c>
      <c r="O2" s="32" t="s">
        <v>17</v>
      </c>
      <c r="Q2" s="37" t="s">
        <v>18</v>
      </c>
      <c r="R2" s="37"/>
      <c r="S2" s="37"/>
      <c r="T2" s="37"/>
      <c r="U2" s="37"/>
      <c r="V2" s="37"/>
      <c r="W2" s="37"/>
    </row>
    <row r="3" spans="1:23" ht="17.25" customHeight="1" x14ac:dyDescent="0.25">
      <c r="A3" s="12">
        <v>10</v>
      </c>
      <c r="B3" s="12">
        <v>680</v>
      </c>
      <c r="C3" s="28">
        <v>5751928.5849879002</v>
      </c>
      <c r="D3" s="6">
        <v>297</v>
      </c>
      <c r="E3" s="7">
        <v>41.948644589513201</v>
      </c>
      <c r="F3" s="8">
        <f>E3*0.55</f>
        <v>23.071754524232261</v>
      </c>
      <c r="G3" s="8">
        <f>0.1*E3</f>
        <v>4.1948644589513204</v>
      </c>
      <c r="H3" s="9">
        <v>120.77302402235199</v>
      </c>
      <c r="I3" s="8">
        <f>0.35*H3</f>
        <v>42.270558407823195</v>
      </c>
      <c r="J3" s="8">
        <f>0.25*H3</f>
        <v>30.193256005587997</v>
      </c>
      <c r="K3" s="7">
        <v>674.54386860389639</v>
      </c>
      <c r="L3" s="8">
        <f>0.1*K3</f>
        <v>67.454386860389647</v>
      </c>
      <c r="M3" s="8">
        <f>0.25*K3</f>
        <v>168.6359671509741</v>
      </c>
      <c r="N3" s="7">
        <f>F3+L3+I3</f>
        <v>132.79669979244511</v>
      </c>
      <c r="O3" s="7">
        <f>G3+J3+M3</f>
        <v>203.02408761551342</v>
      </c>
      <c r="Q3" s="10" t="s">
        <v>19</v>
      </c>
      <c r="R3" s="10" t="s">
        <v>20</v>
      </c>
      <c r="S3" s="10" t="s">
        <v>21</v>
      </c>
      <c r="T3" s="10" t="s">
        <v>22</v>
      </c>
      <c r="U3" s="10" t="s">
        <v>23</v>
      </c>
      <c r="V3" s="10" t="s">
        <v>24</v>
      </c>
      <c r="W3" s="11" t="s">
        <v>25</v>
      </c>
    </row>
    <row r="4" spans="1:23" ht="17.25" customHeight="1" x14ac:dyDescent="0.25">
      <c r="A4" s="12">
        <v>11</v>
      </c>
      <c r="B4" s="12">
        <v>700</v>
      </c>
      <c r="C4" s="13">
        <v>17710516.702790901</v>
      </c>
      <c r="D4" s="6">
        <v>313.5</v>
      </c>
      <c r="E4" s="7">
        <v>30.091250040951294</v>
      </c>
      <c r="F4" s="8">
        <f>E4*0.55</f>
        <v>16.550187522523213</v>
      </c>
      <c r="G4" s="8">
        <f t="shared" ref="G4:G16" si="0">0.1*E4</f>
        <v>3.0091250040951296</v>
      </c>
      <c r="H4" s="9">
        <v>121.32899350375257</v>
      </c>
      <c r="I4" s="8">
        <f>0.35*H4</f>
        <v>42.465147726313397</v>
      </c>
      <c r="J4" s="8">
        <f t="shared" ref="J4" si="1">0.25*H4</f>
        <v>30.332248375938143</v>
      </c>
      <c r="K4" s="7">
        <v>763.06676021023986</v>
      </c>
      <c r="L4" s="8">
        <f t="shared" ref="L4:L9" si="2">0.1*K4</f>
        <v>76.306676021023989</v>
      </c>
      <c r="M4" s="8">
        <f t="shared" ref="M4:M18" si="3">0.25*K4</f>
        <v>190.76669005255997</v>
      </c>
      <c r="N4" s="7">
        <f t="shared" ref="N4:N18" si="4">F4+L4+I4</f>
        <v>135.32201126986061</v>
      </c>
      <c r="O4" s="7">
        <f t="shared" ref="O4:O18" si="5">G4+J4+M4</f>
        <v>224.10806343259324</v>
      </c>
      <c r="Q4" s="14" t="s">
        <v>26</v>
      </c>
      <c r="R4" s="14">
        <v>67.900000000000006</v>
      </c>
      <c r="S4" s="14">
        <v>0.5</v>
      </c>
      <c r="T4" s="14">
        <v>5.71</v>
      </c>
      <c r="U4" s="14"/>
      <c r="V4" s="14"/>
      <c r="W4" s="15" t="s">
        <v>27</v>
      </c>
    </row>
    <row r="5" spans="1:23" ht="17.25" customHeight="1" x14ac:dyDescent="0.25">
      <c r="A5" s="12">
        <v>12</v>
      </c>
      <c r="B5" s="12">
        <v>720</v>
      </c>
      <c r="C5" s="13">
        <v>50741921.244417503</v>
      </c>
      <c r="D5" s="6">
        <v>330</v>
      </c>
      <c r="E5" s="7">
        <v>21.299365984145592</v>
      </c>
      <c r="F5" s="8">
        <f>0.5*E5</f>
        <v>10.649682992072796</v>
      </c>
      <c r="G5" s="8">
        <f t="shared" si="0"/>
        <v>2.1299365984145591</v>
      </c>
      <c r="H5" s="9">
        <v>120.2472298111316</v>
      </c>
      <c r="I5" s="8">
        <f>0.4*H5</f>
        <v>48.098891924452644</v>
      </c>
      <c r="J5" s="8">
        <f>0.25*H5</f>
        <v>30.061807452782901</v>
      </c>
      <c r="K5" s="7">
        <v>847.52761613237851</v>
      </c>
      <c r="L5" s="8">
        <f t="shared" si="2"/>
        <v>84.752761613237851</v>
      </c>
      <c r="M5" s="8">
        <f t="shared" si="3"/>
        <v>211.88190403309463</v>
      </c>
      <c r="N5" s="7">
        <f t="shared" si="4"/>
        <v>143.50133652976331</v>
      </c>
      <c r="O5" s="7">
        <f t="shared" si="5"/>
        <v>244.07364808429207</v>
      </c>
      <c r="Q5" s="14" t="s">
        <v>28</v>
      </c>
      <c r="R5" s="14">
        <v>18.5</v>
      </c>
      <c r="S5" s="14">
        <v>1</v>
      </c>
      <c r="T5" s="14">
        <v>14.62</v>
      </c>
      <c r="U5" s="14">
        <v>-11.117000000000001</v>
      </c>
      <c r="V5" s="14"/>
      <c r="W5" s="5" t="s">
        <v>29</v>
      </c>
    </row>
    <row r="6" spans="1:23" ht="17.25" customHeight="1" thickBot="1" x14ac:dyDescent="0.3">
      <c r="A6" s="12">
        <v>13</v>
      </c>
      <c r="B6" s="12">
        <v>740</v>
      </c>
      <c r="C6" s="13">
        <v>136185630.29456201</v>
      </c>
      <c r="D6" s="6">
        <v>363</v>
      </c>
      <c r="E6" s="7">
        <v>14.924455597589974</v>
      </c>
      <c r="F6" s="8">
        <f>0.45*E6</f>
        <v>6.7160050189154887</v>
      </c>
      <c r="G6" s="8">
        <f t="shared" si="0"/>
        <v>1.4924455597589974</v>
      </c>
      <c r="H6" s="9">
        <v>117.80911255109163</v>
      </c>
      <c r="I6" s="8">
        <f>0.45*H6</f>
        <v>53.014100647991235</v>
      </c>
      <c r="J6" s="8">
        <f>0.27*H6</f>
        <v>31.808460388794742</v>
      </c>
      <c r="K6" s="7">
        <v>926.37039270610398</v>
      </c>
      <c r="L6" s="8">
        <f t="shared" si="2"/>
        <v>92.637039270610401</v>
      </c>
      <c r="M6" s="8">
        <f t="shared" si="3"/>
        <v>231.592598176526</v>
      </c>
      <c r="N6" s="7">
        <f t="shared" si="4"/>
        <v>152.36714493751711</v>
      </c>
      <c r="O6" s="7">
        <f t="shared" si="5"/>
        <v>264.89350412507974</v>
      </c>
      <c r="Q6" s="16" t="s">
        <v>30</v>
      </c>
      <c r="R6" s="17">
        <v>23.9</v>
      </c>
      <c r="S6" s="17">
        <v>0.5</v>
      </c>
      <c r="T6" s="17">
        <v>4.29</v>
      </c>
      <c r="U6" s="17">
        <v>-3.0649999999999999</v>
      </c>
      <c r="V6" s="17">
        <v>7.69</v>
      </c>
      <c r="W6" s="16" t="s">
        <v>31</v>
      </c>
    </row>
    <row r="7" spans="1:23" ht="17.25" customHeight="1" x14ac:dyDescent="0.25">
      <c r="A7" s="12">
        <v>14</v>
      </c>
      <c r="B7" s="12">
        <v>760</v>
      </c>
      <c r="C7" s="13">
        <v>344385140.61644602</v>
      </c>
      <c r="D7" s="6">
        <v>396</v>
      </c>
      <c r="E7" s="7">
        <v>10.379181123704399</v>
      </c>
      <c r="F7" s="8">
        <f>0.35*E7</f>
        <v>3.6327133932965392</v>
      </c>
      <c r="G7" s="8">
        <f t="shared" si="0"/>
        <v>1.03791811237044</v>
      </c>
      <c r="H7" s="9">
        <v>114.28859205583875</v>
      </c>
      <c r="I7" s="8">
        <f>0.55*H7</f>
        <v>62.858725630711319</v>
      </c>
      <c r="J7" s="8">
        <f t="shared" ref="J7:J8" si="6">0.27*H7</f>
        <v>30.857919855076464</v>
      </c>
      <c r="K7" s="7">
        <v>998.3787287081002</v>
      </c>
      <c r="L7" s="8">
        <f t="shared" si="2"/>
        <v>99.837872870810031</v>
      </c>
      <c r="M7" s="8">
        <f t="shared" si="3"/>
        <v>249.59468217702505</v>
      </c>
      <c r="N7" s="7">
        <f t="shared" si="4"/>
        <v>166.32931189481789</v>
      </c>
      <c r="O7" s="7">
        <f t="shared" si="5"/>
        <v>281.49052014447193</v>
      </c>
      <c r="Q7" s="14"/>
      <c r="R7" s="5"/>
      <c r="S7" s="5"/>
      <c r="T7" s="5"/>
      <c r="U7" s="5"/>
      <c r="V7" s="5"/>
      <c r="W7" s="14"/>
    </row>
    <row r="8" spans="1:23" ht="17.25" customHeight="1" x14ac:dyDescent="0.25">
      <c r="A8" s="12">
        <v>15</v>
      </c>
      <c r="B8" s="12">
        <v>780</v>
      </c>
      <c r="C8" s="13">
        <v>824723928.96099997</v>
      </c>
      <c r="D8" s="6">
        <v>429</v>
      </c>
      <c r="E8" s="7">
        <v>7.1791982304139461</v>
      </c>
      <c r="F8" s="8">
        <f>0.2*E8</f>
        <v>1.4358396460827894</v>
      </c>
      <c r="G8" s="8">
        <f t="shared" si="0"/>
        <v>0.71791982304139468</v>
      </c>
      <c r="H8" s="9">
        <v>109.93996651448424</v>
      </c>
      <c r="I8" s="8">
        <f>0.7*H8</f>
        <v>76.95797656013896</v>
      </c>
      <c r="J8" s="8">
        <f t="shared" si="6"/>
        <v>29.683790958910748</v>
      </c>
      <c r="K8" s="7">
        <v>1062.6719243688169</v>
      </c>
      <c r="L8" s="8">
        <f t="shared" si="2"/>
        <v>106.2671924368817</v>
      </c>
      <c r="M8" s="8">
        <f t="shared" si="3"/>
        <v>265.66798109220423</v>
      </c>
      <c r="N8" s="7">
        <f t="shared" si="4"/>
        <v>184.66100864310346</v>
      </c>
      <c r="O8" s="7">
        <f t="shared" si="5"/>
        <v>296.06969187415638</v>
      </c>
      <c r="Q8" s="18"/>
      <c r="R8" s="14"/>
      <c r="S8" s="14"/>
      <c r="T8" s="14"/>
      <c r="U8" s="14"/>
      <c r="V8" s="14"/>
      <c r="W8" s="14"/>
    </row>
    <row r="9" spans="1:23" ht="17.25" customHeight="1" x14ac:dyDescent="0.25">
      <c r="A9" s="12">
        <v>16</v>
      </c>
      <c r="B9" s="12">
        <v>800</v>
      </c>
      <c r="C9" s="13">
        <v>1878726878.2513199</v>
      </c>
      <c r="D9" s="6">
        <v>462</v>
      </c>
      <c r="E9" s="7">
        <v>4.9475017387111278</v>
      </c>
      <c r="F9" s="8">
        <f>0.05*E9</f>
        <v>0.2473750869355564</v>
      </c>
      <c r="G9" s="8">
        <f t="shared" si="0"/>
        <v>0.49475017387111281</v>
      </c>
      <c r="H9" s="9">
        <v>104.99074639626336</v>
      </c>
      <c r="I9" s="8">
        <f>0.85*H9</f>
        <v>89.242134436823861</v>
      </c>
      <c r="J9" s="8">
        <f>0.28*H9</f>
        <v>29.397408990953743</v>
      </c>
      <c r="K9" s="7">
        <v>1118.6838245560484</v>
      </c>
      <c r="L9" s="8">
        <f t="shared" si="2"/>
        <v>111.86838245560484</v>
      </c>
      <c r="M9" s="8">
        <f t="shared" si="3"/>
        <v>279.67095613901211</v>
      </c>
      <c r="N9" s="7">
        <f t="shared" si="4"/>
        <v>201.35789197936427</v>
      </c>
      <c r="O9" s="7">
        <f t="shared" si="5"/>
        <v>309.56311530383698</v>
      </c>
      <c r="W9" s="19"/>
    </row>
    <row r="10" spans="1:23" ht="17.25" customHeight="1" x14ac:dyDescent="0.25">
      <c r="A10" s="12">
        <v>17</v>
      </c>
      <c r="B10" s="12">
        <v>815</v>
      </c>
      <c r="C10" s="13">
        <v>4405497404.3464804</v>
      </c>
      <c r="D10" s="6">
        <v>495</v>
      </c>
      <c r="E10" s="7">
        <v>3.2518397397284184</v>
      </c>
      <c r="F10" s="8">
        <v>0</v>
      </c>
      <c r="G10" s="8">
        <f t="shared" si="0"/>
        <v>0.32518397397284188</v>
      </c>
      <c r="H10" s="9">
        <v>98.489434580822333</v>
      </c>
      <c r="I10" s="8">
        <f>0.85*H10</f>
        <v>83.716019393698986</v>
      </c>
      <c r="J10" s="8">
        <f>0.3*H10</f>
        <v>29.546830374246699</v>
      </c>
      <c r="K10" s="7">
        <v>1171.3960118715177</v>
      </c>
      <c r="L10" s="8">
        <f>0.15*K10</f>
        <v>175.70940178072763</v>
      </c>
      <c r="M10" s="8">
        <f t="shared" si="3"/>
        <v>292.84900296787941</v>
      </c>
      <c r="N10" s="7">
        <f t="shared" si="4"/>
        <v>259.42542117442662</v>
      </c>
      <c r="O10" s="7">
        <f t="shared" si="5"/>
        <v>322.72101731609894</v>
      </c>
      <c r="Q10" s="19"/>
      <c r="R10" s="19"/>
      <c r="S10" s="19"/>
      <c r="T10" s="19"/>
      <c r="U10" s="19"/>
      <c r="V10" s="19"/>
      <c r="W10" s="19"/>
    </row>
    <row r="11" spans="1:23" ht="17.25" customHeight="1" x14ac:dyDescent="0.25">
      <c r="A11" s="12">
        <v>18</v>
      </c>
      <c r="B11" s="12">
        <v>830</v>
      </c>
      <c r="C11" s="13">
        <v>9937373817.3622208</v>
      </c>
      <c r="D11" s="6">
        <v>528</v>
      </c>
      <c r="E11" s="7">
        <v>2.128344104809865</v>
      </c>
      <c r="F11" s="8">
        <v>0</v>
      </c>
      <c r="G11" s="8">
        <f t="shared" si="0"/>
        <v>0.2128344104809865</v>
      </c>
      <c r="H11" s="9">
        <v>91.831047848266294</v>
      </c>
      <c r="I11" s="8">
        <f>0.85*H11</f>
        <v>78.05639067102635</v>
      </c>
      <c r="J11" s="8">
        <f t="shared" ref="J11:J18" si="7">0.3*H11</f>
        <v>27.549314354479886</v>
      </c>
      <c r="K11" s="7">
        <v>1215.5209725426914</v>
      </c>
      <c r="L11" s="8">
        <f>0.15*K11</f>
        <v>182.32814588140371</v>
      </c>
      <c r="M11" s="8">
        <f t="shared" si="3"/>
        <v>303.88024313567286</v>
      </c>
      <c r="N11" s="7">
        <f t="shared" si="4"/>
        <v>260.38453655243006</v>
      </c>
      <c r="O11" s="7">
        <f t="shared" si="5"/>
        <v>331.64239190063375</v>
      </c>
    </row>
    <row r="12" spans="1:23" ht="17.25" customHeight="1" x14ac:dyDescent="0.25">
      <c r="A12" s="12">
        <v>19</v>
      </c>
      <c r="B12" s="12">
        <v>845</v>
      </c>
      <c r="C12" s="13">
        <v>21616929565.228001</v>
      </c>
      <c r="D12" s="6">
        <v>561</v>
      </c>
      <c r="E12" s="7">
        <v>1.3887359723003934</v>
      </c>
      <c r="F12" s="8">
        <v>0</v>
      </c>
      <c r="G12" s="8">
        <f t="shared" si="0"/>
        <v>0.13887359723003934</v>
      </c>
      <c r="H12" s="9">
        <v>85.166319684928922</v>
      </c>
      <c r="I12" s="8">
        <f>0.8*H12</f>
        <v>68.133055747943146</v>
      </c>
      <c r="J12" s="8">
        <f t="shared" si="7"/>
        <v>25.549895905478675</v>
      </c>
      <c r="K12" s="7">
        <v>1250.9874645509801</v>
      </c>
      <c r="L12" s="8">
        <f>0.2*K12</f>
        <v>250.19749291019605</v>
      </c>
      <c r="M12" s="8">
        <f t="shared" si="3"/>
        <v>312.74686613774503</v>
      </c>
      <c r="N12" s="7">
        <f t="shared" si="4"/>
        <v>318.33054865813921</v>
      </c>
      <c r="O12" s="7">
        <f t="shared" si="5"/>
        <v>338.43563564045377</v>
      </c>
    </row>
    <row r="13" spans="1:23" ht="17.25" customHeight="1" x14ac:dyDescent="0.25">
      <c r="A13" s="12">
        <v>20</v>
      </c>
      <c r="B13" s="12">
        <v>860</v>
      </c>
      <c r="C13" s="13">
        <v>45452608661.794502</v>
      </c>
      <c r="D13" s="6">
        <v>594</v>
      </c>
      <c r="E13" s="7">
        <v>0.90424616068015118</v>
      </c>
      <c r="F13" s="8">
        <v>0</v>
      </c>
      <c r="G13" s="8">
        <f t="shared" si="0"/>
        <v>9.0424616068015121E-2</v>
      </c>
      <c r="H13" s="9">
        <v>78.614448559610352</v>
      </c>
      <c r="I13" s="8">
        <f>0.6*H13</f>
        <v>47.168669135766208</v>
      </c>
      <c r="J13" s="8">
        <f t="shared" si="7"/>
        <v>23.584334567883104</v>
      </c>
      <c r="K13" s="7">
        <v>1277.9164664790605</v>
      </c>
      <c r="L13" s="8">
        <f>0.25*K13</f>
        <v>319.47911661976514</v>
      </c>
      <c r="M13" s="8">
        <f t="shared" si="3"/>
        <v>319.47911661976514</v>
      </c>
      <c r="N13" s="7">
        <f t="shared" si="4"/>
        <v>366.64778575553134</v>
      </c>
      <c r="O13" s="7">
        <f t="shared" si="5"/>
        <v>343.15387580371623</v>
      </c>
    </row>
    <row r="14" spans="1:23" ht="17.25" customHeight="1" x14ac:dyDescent="0.25">
      <c r="A14" s="12">
        <v>21</v>
      </c>
      <c r="B14" s="12">
        <v>870</v>
      </c>
      <c r="C14" s="13">
        <v>100602736534.07001</v>
      </c>
      <c r="D14" s="6">
        <v>627</v>
      </c>
      <c r="E14" s="7">
        <v>0.55801401699125197</v>
      </c>
      <c r="F14" s="8">
        <v>0</v>
      </c>
      <c r="G14" s="8">
        <f t="shared" si="0"/>
        <v>5.5801401699125203E-2</v>
      </c>
      <c r="H14" s="9">
        <v>71.307960070223999</v>
      </c>
      <c r="I14" s="8">
        <f>0.25*H14</f>
        <v>17.826990017556</v>
      </c>
      <c r="J14" s="8">
        <f t="shared" si="7"/>
        <v>21.392388021067198</v>
      </c>
      <c r="K14" s="7">
        <v>1301.5821059269922</v>
      </c>
      <c r="L14" s="8">
        <f>0.25*K14</f>
        <v>325.39552648174805</v>
      </c>
      <c r="M14" s="8">
        <f t="shared" si="3"/>
        <v>325.39552648174805</v>
      </c>
      <c r="N14" s="7">
        <f t="shared" si="4"/>
        <v>343.22251649930405</v>
      </c>
      <c r="O14" s="7">
        <f t="shared" si="5"/>
        <v>346.8437159045144</v>
      </c>
    </row>
    <row r="15" spans="1:23" ht="17.25" customHeight="1" x14ac:dyDescent="0.25">
      <c r="A15" s="12">
        <v>22</v>
      </c>
      <c r="B15" s="12">
        <v>880</v>
      </c>
      <c r="C15" s="13">
        <v>216874729358.94</v>
      </c>
      <c r="D15" s="6">
        <v>660</v>
      </c>
      <c r="E15" s="7">
        <v>0.34290470583953964</v>
      </c>
      <c r="F15" s="8">
        <v>0</v>
      </c>
      <c r="G15" s="8">
        <f t="shared" si="0"/>
        <v>3.4290470583953965E-2</v>
      </c>
      <c r="H15" s="9">
        <v>64.383596270978387</v>
      </c>
      <c r="I15" s="8">
        <v>0</v>
      </c>
      <c r="J15" s="8">
        <f t="shared" si="7"/>
        <v>19.315078881293516</v>
      </c>
      <c r="K15" s="7">
        <v>1316.9496281340546</v>
      </c>
      <c r="L15" s="8">
        <f>0.2*K15</f>
        <v>263.38992562681091</v>
      </c>
      <c r="M15" s="8">
        <f t="shared" si="3"/>
        <v>329.23740703351365</v>
      </c>
      <c r="N15" s="7">
        <f t="shared" si="4"/>
        <v>263.38992562681091</v>
      </c>
      <c r="O15" s="7">
        <f t="shared" si="5"/>
        <v>348.58677638539109</v>
      </c>
    </row>
    <row r="16" spans="1:23" ht="17.25" customHeight="1" x14ac:dyDescent="0.25">
      <c r="A16" s="12">
        <v>23</v>
      </c>
      <c r="B16" s="12">
        <v>890</v>
      </c>
      <c r="C16" s="13">
        <v>455964996621.11499</v>
      </c>
      <c r="D16" s="6">
        <v>693</v>
      </c>
      <c r="E16" s="7">
        <v>0.2099900471256877</v>
      </c>
      <c r="F16" s="8">
        <v>0</v>
      </c>
      <c r="G16" s="8">
        <f t="shared" si="0"/>
        <v>2.099900471256877E-2</v>
      </c>
      <c r="H16" s="9">
        <v>57.890258406848908</v>
      </c>
      <c r="I16" s="8">
        <v>0</v>
      </c>
      <c r="J16" s="8">
        <f t="shared" si="7"/>
        <v>17.367077522054672</v>
      </c>
      <c r="K16" s="7">
        <v>1324.3696855150069</v>
      </c>
      <c r="L16" s="8">
        <f t="shared" ref="L16:L18" si="8">0.2*K16</f>
        <v>264.87393710300142</v>
      </c>
      <c r="M16" s="8">
        <f t="shared" si="3"/>
        <v>331.09242137875174</v>
      </c>
      <c r="N16" s="7">
        <f t="shared" si="4"/>
        <v>264.87393710300142</v>
      </c>
      <c r="O16" s="7">
        <f t="shared" si="5"/>
        <v>348.48049790551897</v>
      </c>
    </row>
    <row r="17" spans="1:15" ht="17.25" customHeight="1" x14ac:dyDescent="0.25">
      <c r="A17" s="12">
        <v>24</v>
      </c>
      <c r="B17" s="12">
        <v>900</v>
      </c>
      <c r="C17" s="13">
        <v>936069424723.22595</v>
      </c>
      <c r="D17" s="6">
        <v>726</v>
      </c>
      <c r="E17" s="7">
        <v>0.1282365357426595</v>
      </c>
      <c r="F17" s="8">
        <v>0</v>
      </c>
      <c r="G17" s="8">
        <f>0.1*E17</f>
        <v>1.2823653574265952E-2</v>
      </c>
      <c r="H17" s="9">
        <v>51.856262437983389</v>
      </c>
      <c r="I17" s="8">
        <v>0</v>
      </c>
      <c r="J17" s="8">
        <f t="shared" si="7"/>
        <v>15.556878731395017</v>
      </c>
      <c r="K17" s="7">
        <v>1324.2987024720967</v>
      </c>
      <c r="L17" s="8">
        <f t="shared" si="8"/>
        <v>264.85974049441933</v>
      </c>
      <c r="M17" s="8">
        <f t="shared" si="3"/>
        <v>331.07467561802417</v>
      </c>
      <c r="N17" s="7">
        <f t="shared" si="4"/>
        <v>264.85974049441933</v>
      </c>
      <c r="O17" s="7">
        <f t="shared" si="5"/>
        <v>346.64437800299345</v>
      </c>
    </row>
    <row r="18" spans="1:15" ht="15" x14ac:dyDescent="0.25">
      <c r="A18" s="22">
        <v>25</v>
      </c>
      <c r="B18" s="22">
        <v>910</v>
      </c>
      <c r="C18" s="23">
        <v>1878580033074.3601</v>
      </c>
      <c r="D18" s="24">
        <v>759</v>
      </c>
      <c r="E18" s="25">
        <v>7.8139765229042313E-2</v>
      </c>
      <c r="F18" s="26">
        <v>0</v>
      </c>
      <c r="G18" s="26">
        <f t="shared" ref="G18" si="9">0.1*E18</f>
        <v>7.8139765229042323E-3</v>
      </c>
      <c r="H18" s="27">
        <v>46.293307546796385</v>
      </c>
      <c r="I18" s="26">
        <v>0</v>
      </c>
      <c r="J18" s="26">
        <f t="shared" si="7"/>
        <v>13.887992264038916</v>
      </c>
      <c r="K18" s="25">
        <v>1317.274116059609</v>
      </c>
      <c r="L18" s="26">
        <f t="shared" si="8"/>
        <v>263.45482321192179</v>
      </c>
      <c r="M18" s="26">
        <f t="shared" si="3"/>
        <v>329.31852901490225</v>
      </c>
      <c r="N18" s="25">
        <f t="shared" si="4"/>
        <v>263.45482321192179</v>
      </c>
      <c r="O18" s="25">
        <f t="shared" si="5"/>
        <v>343.21433525546405</v>
      </c>
    </row>
    <row r="19" spans="1:15" ht="15" x14ac:dyDescent="0.25">
      <c r="A19" s="29" t="s">
        <v>32</v>
      </c>
      <c r="B19" s="33"/>
      <c r="C19" s="33"/>
      <c r="D19" s="34"/>
      <c r="E19" s="31" t="s">
        <v>7</v>
      </c>
      <c r="F19" s="31" t="s">
        <v>8</v>
      </c>
      <c r="G19" s="31" t="s">
        <v>9</v>
      </c>
      <c r="H19" s="31" t="s">
        <v>10</v>
      </c>
      <c r="I19" s="31" t="s">
        <v>11</v>
      </c>
      <c r="J19" s="31" t="s">
        <v>12</v>
      </c>
      <c r="K19" s="31" t="s">
        <v>13</v>
      </c>
      <c r="L19" s="31" t="s">
        <v>14</v>
      </c>
      <c r="M19" s="31" t="s">
        <v>15</v>
      </c>
      <c r="N19" s="31" t="s">
        <v>16</v>
      </c>
      <c r="O19" s="32" t="s">
        <v>17</v>
      </c>
    </row>
    <row r="20" spans="1:15" ht="15" x14ac:dyDescent="0.25">
      <c r="A20" s="12">
        <v>10</v>
      </c>
      <c r="B20" s="12">
        <v>930</v>
      </c>
      <c r="C20" s="28">
        <v>609436.79847730999</v>
      </c>
      <c r="D20" s="6">
        <v>297</v>
      </c>
      <c r="E20" s="7">
        <v>153.65334975914519</v>
      </c>
      <c r="F20" s="8">
        <f>E20*0.55</f>
        <v>84.509342367529854</v>
      </c>
      <c r="G20" s="8">
        <f>0.1*E20</f>
        <v>15.36533497591452</v>
      </c>
      <c r="H20" s="9">
        <v>175.76990953744314</v>
      </c>
      <c r="I20" s="8">
        <f>0.35*H20</f>
        <v>61.519468338105092</v>
      </c>
      <c r="J20" s="8">
        <f>0.25*H20</f>
        <v>43.942477384360785</v>
      </c>
      <c r="K20" s="7">
        <v>552.7156999351796</v>
      </c>
      <c r="L20" s="8">
        <f>0.1*K20</f>
        <v>55.271569993517964</v>
      </c>
      <c r="M20" s="8">
        <f>0.25*K20</f>
        <v>138.1789249837949</v>
      </c>
      <c r="N20" s="20">
        <f>F20+L20+I20</f>
        <v>201.30038069915292</v>
      </c>
      <c r="O20" s="20">
        <f>G20+J20+M20</f>
        <v>197.48673734407021</v>
      </c>
    </row>
    <row r="21" spans="1:15" ht="15" x14ac:dyDescent="0.25">
      <c r="A21" s="12">
        <v>11</v>
      </c>
      <c r="B21" s="12">
        <v>955</v>
      </c>
      <c r="C21" s="13">
        <v>1533430.8593791199</v>
      </c>
      <c r="D21" s="6">
        <v>313.5</v>
      </c>
      <c r="E21" s="7">
        <v>121.55881762304173</v>
      </c>
      <c r="F21" s="8">
        <f>E21*0.55</f>
        <v>66.857349692672955</v>
      </c>
      <c r="G21" s="8">
        <f t="shared" ref="G21:G33" si="10">0.1*E21</f>
        <v>12.155881762304174</v>
      </c>
      <c r="H21" s="9">
        <v>179.01817402631389</v>
      </c>
      <c r="I21" s="8">
        <f>0.35*H21</f>
        <v>62.656360909209859</v>
      </c>
      <c r="J21" s="8">
        <f t="shared" ref="J21" si="11">0.25*H21</f>
        <v>44.754543506578472</v>
      </c>
      <c r="K21" s="7">
        <v>618.72384455885731</v>
      </c>
      <c r="L21" s="8">
        <f t="shared" ref="L21:L26" si="12">0.1*K21</f>
        <v>61.872384455885737</v>
      </c>
      <c r="M21" s="8">
        <f t="shared" ref="M21:M35" si="13">0.25*K21</f>
        <v>154.68096113971433</v>
      </c>
      <c r="N21" s="20">
        <f t="shared" ref="N21:N35" si="14">F21+L21+I21</f>
        <v>191.38609505776856</v>
      </c>
      <c r="O21" s="20">
        <f t="shared" ref="O21:O35" si="15">G21+J21+M21</f>
        <v>211.59138640859697</v>
      </c>
    </row>
    <row r="22" spans="1:15" ht="15" x14ac:dyDescent="0.25">
      <c r="A22" s="12">
        <v>12</v>
      </c>
      <c r="B22" s="12">
        <v>980</v>
      </c>
      <c r="C22" s="13">
        <v>3638616.5826658099</v>
      </c>
      <c r="D22" s="6">
        <v>330</v>
      </c>
      <c r="E22" s="7">
        <v>94.977119075054091</v>
      </c>
      <c r="F22" s="8">
        <f>0.5*E22</f>
        <v>47.488559537527046</v>
      </c>
      <c r="G22" s="8">
        <f t="shared" si="10"/>
        <v>9.4977119075054102</v>
      </c>
      <c r="H22" s="9">
        <v>180.21717649587774</v>
      </c>
      <c r="I22" s="8">
        <f>0.4*H22</f>
        <v>72.086870598351098</v>
      </c>
      <c r="J22" s="8">
        <f>0.25*H22</f>
        <v>45.054294123969434</v>
      </c>
      <c r="K22" s="7">
        <v>682.02548382742361</v>
      </c>
      <c r="L22" s="8">
        <f t="shared" si="12"/>
        <v>68.202548382742364</v>
      </c>
      <c r="M22" s="8">
        <f t="shared" si="13"/>
        <v>170.5063709568559</v>
      </c>
      <c r="N22" s="20">
        <f t="shared" si="14"/>
        <v>187.7779785186205</v>
      </c>
      <c r="O22" s="20">
        <f t="shared" si="15"/>
        <v>225.05837698833074</v>
      </c>
    </row>
    <row r="23" spans="1:15" ht="15" x14ac:dyDescent="0.25">
      <c r="A23" s="12">
        <v>13</v>
      </c>
      <c r="B23" s="12">
        <v>1000</v>
      </c>
      <c r="C23" s="13">
        <v>8545776.2156773806</v>
      </c>
      <c r="D23" s="6">
        <v>363</v>
      </c>
      <c r="E23" s="7">
        <v>71.802870012782321</v>
      </c>
      <c r="F23" s="8">
        <f>0.45*E23</f>
        <v>32.311291505752045</v>
      </c>
      <c r="G23" s="8">
        <f t="shared" si="10"/>
        <v>7.1802870012782325</v>
      </c>
      <c r="H23" s="9">
        <v>178.55723457210721</v>
      </c>
      <c r="I23" s="8">
        <f>0.45*H23</f>
        <v>80.350755557448238</v>
      </c>
      <c r="J23" s="8">
        <f>0.27*H23</f>
        <v>48.210453334468951</v>
      </c>
      <c r="K23" s="7">
        <v>744.46619931956513</v>
      </c>
      <c r="L23" s="8">
        <f t="shared" si="12"/>
        <v>74.446619931956519</v>
      </c>
      <c r="M23" s="8">
        <f t="shared" si="13"/>
        <v>186.11654982989128</v>
      </c>
      <c r="N23" s="20">
        <f t="shared" si="14"/>
        <v>187.1086669951568</v>
      </c>
      <c r="O23" s="20">
        <f t="shared" si="15"/>
        <v>241.50729016563847</v>
      </c>
    </row>
    <row r="24" spans="1:15" ht="15" x14ac:dyDescent="0.25">
      <c r="A24" s="12">
        <v>14</v>
      </c>
      <c r="B24" s="12">
        <v>1020</v>
      </c>
      <c r="C24" s="13">
        <v>19193017.0839906</v>
      </c>
      <c r="D24" s="6">
        <v>396</v>
      </c>
      <c r="E24" s="7">
        <v>53.76140266924218</v>
      </c>
      <c r="F24" s="8">
        <f>0.35*E24</f>
        <v>18.816490934234761</v>
      </c>
      <c r="G24" s="8">
        <f t="shared" si="10"/>
        <v>5.3761402669242182</v>
      </c>
      <c r="H24" s="9">
        <v>175.35051033170313</v>
      </c>
      <c r="I24" s="8">
        <f>0.55*H24</f>
        <v>96.442780682436734</v>
      </c>
      <c r="J24" s="8">
        <f t="shared" ref="J24:J25" si="16">0.27*H24</f>
        <v>47.344637789559847</v>
      </c>
      <c r="K24" s="7">
        <v>803.03860395130584</v>
      </c>
      <c r="L24" s="8">
        <f t="shared" si="12"/>
        <v>80.303860395130584</v>
      </c>
      <c r="M24" s="8">
        <f t="shared" si="13"/>
        <v>200.75965098782646</v>
      </c>
      <c r="N24" s="20">
        <f t="shared" si="14"/>
        <v>195.56313201180208</v>
      </c>
      <c r="O24" s="20">
        <f t="shared" si="15"/>
        <v>253.48042904431054</v>
      </c>
    </row>
    <row r="25" spans="1:15" ht="15" x14ac:dyDescent="0.25">
      <c r="A25" s="12">
        <v>15</v>
      </c>
      <c r="B25" s="12">
        <v>1040</v>
      </c>
      <c r="C25" s="13">
        <v>41367300.775182404</v>
      </c>
      <c r="D25" s="6">
        <v>429</v>
      </c>
      <c r="E25" s="7">
        <v>39.944326565079962</v>
      </c>
      <c r="F25" s="8">
        <f>0.2*E25</f>
        <v>7.9888653130159923</v>
      </c>
      <c r="G25" s="8">
        <f t="shared" si="10"/>
        <v>3.9944326565079962</v>
      </c>
      <c r="H25" s="9">
        <v>170.87950920276205</v>
      </c>
      <c r="I25" s="8">
        <f>0.7*H25</f>
        <v>119.61565644193342</v>
      </c>
      <c r="J25" s="8">
        <f t="shared" si="16"/>
        <v>46.137467484745756</v>
      </c>
      <c r="K25" s="7">
        <v>857.11567968561599</v>
      </c>
      <c r="L25" s="8">
        <f t="shared" si="12"/>
        <v>85.71156796856161</v>
      </c>
      <c r="M25" s="8">
        <f t="shared" si="13"/>
        <v>214.278919921404</v>
      </c>
      <c r="N25" s="20">
        <f t="shared" si="14"/>
        <v>213.31608972351103</v>
      </c>
      <c r="O25" s="20">
        <f t="shared" si="15"/>
        <v>264.41082006265776</v>
      </c>
    </row>
    <row r="26" spans="1:15" ht="15" x14ac:dyDescent="0.25">
      <c r="A26" s="12">
        <v>16</v>
      </c>
      <c r="B26" s="12">
        <v>1060</v>
      </c>
      <c r="C26" s="13">
        <v>85832811.952504799</v>
      </c>
      <c r="D26" s="6">
        <v>462</v>
      </c>
      <c r="E26" s="7">
        <v>29.498585470591316</v>
      </c>
      <c r="F26" s="8">
        <f>0.05*E26</f>
        <v>1.4749292735295658</v>
      </c>
      <c r="G26" s="8">
        <f t="shared" si="10"/>
        <v>2.9498585470591316</v>
      </c>
      <c r="H26" s="9">
        <v>165.40727561499426</v>
      </c>
      <c r="I26" s="8">
        <f>0.85*H26</f>
        <v>140.59618427274512</v>
      </c>
      <c r="J26" s="8">
        <f>0.28*H26</f>
        <v>46.314037172198397</v>
      </c>
      <c r="K26" s="7">
        <v>906.22956167601035</v>
      </c>
      <c r="L26" s="8">
        <f t="shared" si="12"/>
        <v>90.622956167601046</v>
      </c>
      <c r="M26" s="8">
        <f t="shared" si="13"/>
        <v>226.55739041900259</v>
      </c>
      <c r="N26" s="20">
        <f t="shared" si="14"/>
        <v>232.69406971387573</v>
      </c>
      <c r="O26" s="20">
        <f t="shared" si="15"/>
        <v>275.82128613826012</v>
      </c>
    </row>
    <row r="27" spans="1:15" ht="15" x14ac:dyDescent="0.25">
      <c r="A27" s="12">
        <v>17</v>
      </c>
      <c r="B27" s="12">
        <v>1080</v>
      </c>
      <c r="C27" s="13">
        <v>171924610.59478301</v>
      </c>
      <c r="D27" s="6">
        <v>495</v>
      </c>
      <c r="E27" s="7">
        <v>21.682017502253377</v>
      </c>
      <c r="F27" s="8">
        <v>0</v>
      </c>
      <c r="G27" s="8">
        <f t="shared" si="10"/>
        <v>2.1682017502253377</v>
      </c>
      <c r="H27" s="9">
        <v>159.17220369179304</v>
      </c>
      <c r="I27" s="8">
        <f>0.85*H27</f>
        <v>135.29637313802408</v>
      </c>
      <c r="J27" s="8">
        <f>0.3*H27</f>
        <v>47.751661107537913</v>
      </c>
      <c r="K27" s="7">
        <v>950.06146069866463</v>
      </c>
      <c r="L27" s="8">
        <f>0.15*K27</f>
        <v>142.50921910479968</v>
      </c>
      <c r="M27" s="8">
        <f t="shared" si="13"/>
        <v>237.51536517466616</v>
      </c>
      <c r="N27" s="20">
        <f t="shared" si="14"/>
        <v>277.80559224282376</v>
      </c>
      <c r="O27" s="20">
        <f t="shared" si="15"/>
        <v>287.43522803242939</v>
      </c>
    </row>
    <row r="28" spans="1:15" ht="15" x14ac:dyDescent="0.25">
      <c r="A28" s="12">
        <v>18</v>
      </c>
      <c r="B28" s="12">
        <v>1100</v>
      </c>
      <c r="C28" s="13">
        <v>333264198.38793999</v>
      </c>
      <c r="D28" s="6">
        <v>528</v>
      </c>
      <c r="E28" s="7">
        <v>15.879920497264431</v>
      </c>
      <c r="F28" s="8">
        <v>0</v>
      </c>
      <c r="G28" s="8">
        <f t="shared" si="10"/>
        <v>1.5879920497264433</v>
      </c>
      <c r="H28" s="9">
        <v>152.38544668788961</v>
      </c>
      <c r="I28" s="8">
        <f>0.85*H28</f>
        <v>129.52762968470617</v>
      </c>
      <c r="J28" s="8">
        <f t="shared" ref="J28:J35" si="17">0.3*H28</f>
        <v>45.715634006366884</v>
      </c>
      <c r="K28" s="7">
        <v>988.4279951862793</v>
      </c>
      <c r="L28" s="8">
        <f>0.15*K28</f>
        <v>148.26419927794188</v>
      </c>
      <c r="M28" s="8">
        <f t="shared" si="13"/>
        <v>247.10699879656983</v>
      </c>
      <c r="N28" s="20">
        <f t="shared" si="14"/>
        <v>277.79182896264808</v>
      </c>
      <c r="O28" s="20">
        <f t="shared" si="15"/>
        <v>294.41062485266315</v>
      </c>
    </row>
    <row r="29" spans="1:15" ht="15" x14ac:dyDescent="0.25">
      <c r="A29" s="12">
        <v>19</v>
      </c>
      <c r="B29" s="12">
        <v>1120</v>
      </c>
      <c r="C29" s="13">
        <v>626574928.67339802</v>
      </c>
      <c r="D29" s="6">
        <v>561</v>
      </c>
      <c r="E29" s="7">
        <v>11.600283047082732</v>
      </c>
      <c r="F29" s="8">
        <v>0</v>
      </c>
      <c r="G29" s="8">
        <f t="shared" si="10"/>
        <v>1.1600283047082731</v>
      </c>
      <c r="H29" s="9">
        <v>145.23025298532457</v>
      </c>
      <c r="I29" s="8">
        <f>0.8*H29</f>
        <v>116.18420238825966</v>
      </c>
      <c r="J29" s="8">
        <f t="shared" si="17"/>
        <v>43.569075895597372</v>
      </c>
      <c r="K29" s="7">
        <v>1021.2653793592849</v>
      </c>
      <c r="L29" s="8">
        <f>0.2*K29</f>
        <v>204.25307587185699</v>
      </c>
      <c r="M29" s="8">
        <f t="shared" si="13"/>
        <v>255.31634483982123</v>
      </c>
      <c r="N29" s="20">
        <f t="shared" si="14"/>
        <v>320.43727826011667</v>
      </c>
      <c r="O29" s="20">
        <f t="shared" si="15"/>
        <v>300.04544904012687</v>
      </c>
    </row>
    <row r="30" spans="1:15" ht="15" x14ac:dyDescent="0.25">
      <c r="A30" s="12">
        <v>20</v>
      </c>
      <c r="B30" s="12">
        <v>1140</v>
      </c>
      <c r="C30" s="13">
        <v>1144893299.5487399</v>
      </c>
      <c r="D30" s="6">
        <v>594</v>
      </c>
      <c r="E30" s="7">
        <v>8.458999050265815</v>
      </c>
      <c r="F30" s="8">
        <v>0</v>
      </c>
      <c r="G30" s="8">
        <f t="shared" si="10"/>
        <v>0.84589990502658152</v>
      </c>
      <c r="H30" s="9">
        <v>137.86266385562681</v>
      </c>
      <c r="I30" s="8">
        <f>0.6*H30</f>
        <v>82.717598313376087</v>
      </c>
      <c r="J30" s="8">
        <f t="shared" si="17"/>
        <v>41.358799156688043</v>
      </c>
      <c r="K30" s="7">
        <v>1048.6126413359377</v>
      </c>
      <c r="L30" s="8">
        <f>0.25*K30</f>
        <v>262.15316033398443</v>
      </c>
      <c r="M30" s="8">
        <f t="shared" si="13"/>
        <v>262.15316033398443</v>
      </c>
      <c r="N30" s="20">
        <f t="shared" si="14"/>
        <v>344.8707586473605</v>
      </c>
      <c r="O30" s="20">
        <f t="shared" si="15"/>
        <v>304.35785939569905</v>
      </c>
    </row>
    <row r="31" spans="1:15" ht="15" x14ac:dyDescent="0.25">
      <c r="A31" s="12">
        <v>21</v>
      </c>
      <c r="B31" s="12">
        <v>1155</v>
      </c>
      <c r="C31" s="13">
        <v>2150461695.3871498</v>
      </c>
      <c r="D31" s="6">
        <v>627</v>
      </c>
      <c r="E31" s="7">
        <v>5.9636523442501934</v>
      </c>
      <c r="F31" s="8">
        <v>0</v>
      </c>
      <c r="G31" s="8">
        <f t="shared" si="10"/>
        <v>0.59636523442501932</v>
      </c>
      <c r="H31" s="9">
        <v>129.36111982491286</v>
      </c>
      <c r="I31" s="8">
        <f>0.25*H31</f>
        <v>32.340279956228215</v>
      </c>
      <c r="J31" s="8">
        <f t="shared" si="17"/>
        <v>38.808335947473857</v>
      </c>
      <c r="K31" s="7">
        <v>1073.7340945470098</v>
      </c>
      <c r="L31" s="8">
        <f>0.25*K31</f>
        <v>268.43352363675245</v>
      </c>
      <c r="M31" s="8">
        <f t="shared" si="13"/>
        <v>268.43352363675245</v>
      </c>
      <c r="N31" s="20">
        <f t="shared" si="14"/>
        <v>300.7738035929807</v>
      </c>
      <c r="O31" s="20">
        <f t="shared" si="15"/>
        <v>307.83822481865133</v>
      </c>
    </row>
    <row r="32" spans="1:15" ht="15" x14ac:dyDescent="0.25">
      <c r="A32" s="12">
        <v>22</v>
      </c>
      <c r="B32" s="12">
        <v>1170</v>
      </c>
      <c r="C32" s="13">
        <v>3947205611.6170902</v>
      </c>
      <c r="D32" s="6">
        <v>660</v>
      </c>
      <c r="E32" s="7">
        <v>4.193191333857512</v>
      </c>
      <c r="F32" s="8">
        <v>0</v>
      </c>
      <c r="G32" s="8">
        <f t="shared" si="10"/>
        <v>0.41931913338575122</v>
      </c>
      <c r="H32" s="9">
        <v>120.94197084297285</v>
      </c>
      <c r="I32" s="8">
        <v>0</v>
      </c>
      <c r="J32" s="8">
        <f t="shared" si="17"/>
        <v>36.282591252891855</v>
      </c>
      <c r="K32" s="7">
        <v>1093.4681068729137</v>
      </c>
      <c r="L32" s="8">
        <f>0.2*K32</f>
        <v>218.69362137458276</v>
      </c>
      <c r="M32" s="8">
        <f t="shared" si="13"/>
        <v>273.36702671822843</v>
      </c>
      <c r="N32" s="20">
        <f>F32+L32+I32</f>
        <v>218.69362137458276</v>
      </c>
      <c r="O32" s="20">
        <f t="shared" si="15"/>
        <v>310.06893710450606</v>
      </c>
    </row>
    <row r="33" spans="1:15" ht="15" x14ac:dyDescent="0.25">
      <c r="A33" s="12">
        <v>23</v>
      </c>
      <c r="B33" s="12">
        <v>1180</v>
      </c>
      <c r="C33" s="13">
        <v>7504258281.2791204</v>
      </c>
      <c r="D33" s="6">
        <v>693</v>
      </c>
      <c r="E33" s="7">
        <v>2.8400459473329467</v>
      </c>
      <c r="F33" s="8">
        <v>0</v>
      </c>
      <c r="G33" s="8">
        <f t="shared" si="10"/>
        <v>0.2840045947332947</v>
      </c>
      <c r="H33" s="9">
        <v>111.71302607096506</v>
      </c>
      <c r="I33" s="8">
        <v>0</v>
      </c>
      <c r="J33" s="8">
        <f t="shared" si="17"/>
        <v>33.513907821289514</v>
      </c>
      <c r="K33" s="7">
        <v>1110.9155415794653</v>
      </c>
      <c r="L33" s="8">
        <f t="shared" ref="L33:L35" si="18">0.2*K33</f>
        <v>222.18310831589307</v>
      </c>
      <c r="M33" s="8">
        <f t="shared" si="13"/>
        <v>277.72888539486632</v>
      </c>
      <c r="N33" s="20">
        <f>F33+L33+I33</f>
        <v>222.18310831589307</v>
      </c>
      <c r="O33" s="20">
        <f t="shared" si="15"/>
        <v>311.52679781088915</v>
      </c>
    </row>
    <row r="34" spans="1:15" ht="15" x14ac:dyDescent="0.25">
      <c r="A34" s="12">
        <v>24</v>
      </c>
      <c r="B34" s="12">
        <v>1200</v>
      </c>
      <c r="C34" s="13">
        <v>12470836260.2854</v>
      </c>
      <c r="D34" s="6">
        <v>726</v>
      </c>
      <c r="E34" s="7">
        <v>2.0613939990011803</v>
      </c>
      <c r="F34" s="8">
        <v>0</v>
      </c>
      <c r="G34" s="8">
        <f>0.1*E34</f>
        <v>0.20613939990011804</v>
      </c>
      <c r="H34" s="9">
        <v>104.71574699973168</v>
      </c>
      <c r="I34" s="8">
        <v>0</v>
      </c>
      <c r="J34" s="8">
        <f t="shared" si="17"/>
        <v>31.414724099919503</v>
      </c>
      <c r="K34" s="7">
        <v>1117.4916059776463</v>
      </c>
      <c r="L34" s="8">
        <f t="shared" si="18"/>
        <v>223.49832119552926</v>
      </c>
      <c r="M34" s="8">
        <f t="shared" si="13"/>
        <v>279.37290149441156</v>
      </c>
      <c r="N34" s="20">
        <f>F34+L34+I34</f>
        <v>223.49832119552926</v>
      </c>
      <c r="O34" s="20">
        <f t="shared" si="15"/>
        <v>310.99376499423119</v>
      </c>
    </row>
    <row r="35" spans="1:15" ht="15" x14ac:dyDescent="0.25">
      <c r="A35" s="22">
        <v>25</v>
      </c>
      <c r="B35" s="22">
        <v>1210</v>
      </c>
      <c r="C35" s="23">
        <v>22817902292.780701</v>
      </c>
      <c r="D35" s="24">
        <v>759</v>
      </c>
      <c r="E35" s="25">
        <v>1.3893755951195155</v>
      </c>
      <c r="F35" s="26">
        <v>0</v>
      </c>
      <c r="G35" s="26">
        <f t="shared" ref="G35" si="19">0.1*E35</f>
        <v>0.13893755951195155</v>
      </c>
      <c r="H35" s="27">
        <v>96.12706557820259</v>
      </c>
      <c r="I35" s="26">
        <v>0</v>
      </c>
      <c r="J35" s="26">
        <f t="shared" si="17"/>
        <v>28.838119673460774</v>
      </c>
      <c r="K35" s="25">
        <v>1124.8746776711603</v>
      </c>
      <c r="L35" s="26">
        <f t="shared" si="18"/>
        <v>224.97493553423206</v>
      </c>
      <c r="M35" s="26">
        <f t="shared" si="13"/>
        <v>281.21866941779007</v>
      </c>
      <c r="N35" s="35">
        <f t="shared" si="14"/>
        <v>224.97493553423206</v>
      </c>
      <c r="O35" s="35">
        <f t="shared" si="15"/>
        <v>310.19572665076282</v>
      </c>
    </row>
    <row r="36" spans="1:15" x14ac:dyDescent="0.25">
      <c r="A36" s="21" t="s">
        <v>33</v>
      </c>
    </row>
  </sheetData>
  <mergeCells count="3">
    <mergeCell ref="E1:M1"/>
    <mergeCell ref="N1:O1"/>
    <mergeCell ref="Q2:W2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g632</dc:creator>
  <cp:lastModifiedBy>梦丹 陈</cp:lastModifiedBy>
  <dcterms:created xsi:type="dcterms:W3CDTF">2023-12-18T09:21:58Z</dcterms:created>
  <dcterms:modified xsi:type="dcterms:W3CDTF">2023-12-19T18:12:38Z</dcterms:modified>
</cp:coreProperties>
</file>